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arza\Documents\Contracts &amp; MOUs &amp; RFPs\"/>
    </mc:Choice>
  </mc:AlternateContent>
  <xr:revisionPtr revIDLastSave="0" documentId="8_{AB814FF9-ACC2-4752-B1F5-CF77923786CA}" xr6:coauthVersionLast="47" xr6:coauthVersionMax="47" xr10:uidLastSave="{00000000-0000-0000-0000-000000000000}"/>
  <bookViews>
    <workbookView xWindow="0" yWindow="720" windowWidth="28800" windowHeight="17280" xr2:uid="{6E927934-B802-4AF5-82B1-DEF2716DD7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6" i="1"/>
  <c r="M18" i="1"/>
  <c r="M6" i="1"/>
  <c r="M14" i="1"/>
  <c r="L23" i="1"/>
  <c r="L11" i="1"/>
  <c r="L14" i="1"/>
  <c r="K27" i="1"/>
  <c r="K26" i="1"/>
  <c r="K18" i="1"/>
  <c r="K6" i="1"/>
  <c r="J27" i="1"/>
  <c r="J26" i="1"/>
  <c r="J18" i="1"/>
  <c r="J6" i="1"/>
  <c r="J14" i="1"/>
  <c r="I27" i="1"/>
  <c r="I26" i="1"/>
  <c r="I18" i="1"/>
  <c r="I6" i="1"/>
  <c r="I23" i="1"/>
  <c r="I11" i="1" l="1"/>
  <c r="I14" i="1"/>
  <c r="H27" i="1"/>
  <c r="H26" i="1"/>
  <c r="H18" i="1"/>
  <c r="H6" i="1"/>
  <c r="F27" i="1"/>
  <c r="F26" i="1"/>
  <c r="F18" i="1"/>
  <c r="F6" i="1"/>
  <c r="F14" i="1"/>
  <c r="E27" i="1"/>
  <c r="E26" i="1"/>
  <c r="E18" i="1"/>
  <c r="E6" i="1"/>
  <c r="E14" i="1" l="1"/>
  <c r="E23" i="1"/>
  <c r="B14" i="1"/>
  <c r="B26" i="1"/>
  <c r="B28" i="1" s="1"/>
  <c r="C14" i="1"/>
  <c r="C18" i="1"/>
  <c r="C23" i="1"/>
  <c r="C11" i="1"/>
  <c r="M28" i="1"/>
  <c r="L28" i="1"/>
  <c r="K28" i="1"/>
  <c r="J28" i="1"/>
  <c r="I28" i="1"/>
  <c r="H28" i="1"/>
  <c r="G28" i="1"/>
  <c r="F28" i="1"/>
  <c r="D28" i="1"/>
  <c r="C28" i="1"/>
  <c r="E28" i="1" l="1"/>
  <c r="D18" i="1"/>
  <c r="D26" i="1"/>
  <c r="D14" i="1"/>
  <c r="D27" i="1"/>
  <c r="D6" i="1"/>
  <c r="M30" i="1" l="1"/>
  <c r="J20" i="1"/>
  <c r="I20" i="1"/>
  <c r="K19" i="1"/>
</calcChain>
</file>

<file path=xl/sharedStrings.xml><?xml version="1.0" encoding="utf-8"?>
<sst xmlns="http://schemas.openxmlformats.org/spreadsheetml/2006/main" count="39" uniqueCount="39">
  <si>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</si>
  <si>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</si>
  <si>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</si>
  <si>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</si>
  <si>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</si>
  <si>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</si>
  <si>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</si>
  <si>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</si>
  <si>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</si>
  <si>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</si>
  <si>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</si>
  <si>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</si>
  <si>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Auberry In-City</t>
  </si>
  <si>
    <t>Auberry Inter-City</t>
  </si>
  <si>
    <t>Biola Micro-Transit</t>
  </si>
  <si>
    <t>Coalinga In-City</t>
  </si>
  <si>
    <t>Coalinga Inter-City</t>
  </si>
  <si>
    <t>Del Rey (Inter)</t>
  </si>
  <si>
    <t>Firebaugh</t>
  </si>
  <si>
    <t>Fowler</t>
  </si>
  <si>
    <t>Huron In-City</t>
  </si>
  <si>
    <t>Huron Inter-City</t>
  </si>
  <si>
    <t>Kerman</t>
  </si>
  <si>
    <t>Kingsburg</t>
  </si>
  <si>
    <t>KRC</t>
  </si>
  <si>
    <t>Mendota</t>
  </si>
  <si>
    <t>Mendota-Firebaugh</t>
  </si>
  <si>
    <t>Orange Cove In-City</t>
  </si>
  <si>
    <t>Orange Cove Inter-City</t>
  </si>
  <si>
    <t>Parlier</t>
  </si>
  <si>
    <t>Reedley</t>
  </si>
  <si>
    <t>Rural</t>
  </si>
  <si>
    <t>San Joaquin</t>
  </si>
  <si>
    <t>Sanger</t>
  </si>
  <si>
    <t>Sanger to Reedley (SRC)</t>
  </si>
  <si>
    <t>Selma</t>
  </si>
  <si>
    <t>Southeast</t>
  </si>
  <si>
    <t>Westside</t>
  </si>
  <si>
    <t>From January thru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</si>
</sst>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 applyFill="1"/>
    <xf numFmtId="43" fontId="0" fillId="0" borderId="1" xfId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1735A-5611-4E28-B8C6-64D7C2F0A1FA}">
  <dimension ref="A1:O30"/>
  <sheetViews>
    <sheetView tabSelected="1" workbookViewId="0">
      <selection activeCell="M32" sqref="M32"/>
    </sheetView>
  </sheetViews>
  <sheetFormatPr defaultColWidth="9" defaultRowHeight="15" x14ac:dyDescent="0.25"/>
  <cols>
    <col min="1" max="1" width="21.85546875" bestFit="1" customWidth="1"/>
    <col min="2" max="2" width="9.5703125" bestFit="1" customWidth="1"/>
    <col min="3" max="6" width="10.5703125" bestFit="1" customWidth="1"/>
    <col min="7" max="7" width="9.5703125" bestFit="1" customWidth="1"/>
    <col min="8" max="12" width="10.5703125" bestFit="1" customWidth="1"/>
    <col min="13" max="13" width="11.5703125" bestFit="1" customWidth="1"/>
    <col min="15" max="15" width="32.7109375" customWidth="1"/>
  </cols>
  <sheetData>
    <row r="1" spans="1:15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O1" s="1" t="s">
        <v>38</v>
      </c>
    </row>
    <row r="2" spans="1:15" x14ac:dyDescent="0.25">
      <c r="A2" t="s">
        <v>12</v>
      </c>
      <c r="B2" s="2">
        <v>45.58</v>
      </c>
      <c r="C2" s="2">
        <v>34</v>
      </c>
      <c r="D2" s="2">
        <v>20.58</v>
      </c>
      <c r="E2" s="2">
        <v>13</v>
      </c>
      <c r="F2" s="2">
        <v>10</v>
      </c>
      <c r="G2" s="2">
        <v>9.5</v>
      </c>
      <c r="H2" s="2">
        <v>5.9</v>
      </c>
      <c r="I2" s="2">
        <v>16.95</v>
      </c>
      <c r="J2" s="2">
        <v>12.85</v>
      </c>
      <c r="K2" s="2">
        <v>23</v>
      </c>
      <c r="L2" s="2">
        <v>26.5</v>
      </c>
      <c r="M2" s="2">
        <v>31</v>
      </c>
    </row>
    <row r="3" spans="1:15" x14ac:dyDescent="0.25">
      <c r="A3" t="s">
        <v>13</v>
      </c>
      <c r="B3" s="2">
        <v>5</v>
      </c>
      <c r="C3" s="2">
        <v>0</v>
      </c>
      <c r="D3" s="2">
        <v>0</v>
      </c>
      <c r="E3" s="2">
        <v>2.5</v>
      </c>
      <c r="F3" s="2">
        <v>0</v>
      </c>
      <c r="G3" s="2">
        <v>7</v>
      </c>
      <c r="H3" s="2">
        <v>5</v>
      </c>
      <c r="I3" s="2">
        <v>0</v>
      </c>
      <c r="J3" s="2">
        <v>0</v>
      </c>
      <c r="K3" s="2">
        <v>0</v>
      </c>
      <c r="L3" s="2">
        <v>0</v>
      </c>
      <c r="M3" s="2">
        <v>7</v>
      </c>
    </row>
    <row r="4" spans="1:15" x14ac:dyDescent="0.25">
      <c r="A4" t="s">
        <v>14</v>
      </c>
      <c r="B4" s="2">
        <v>212</v>
      </c>
      <c r="C4" s="2">
        <v>257.5</v>
      </c>
      <c r="D4" s="2">
        <v>490</v>
      </c>
      <c r="E4" s="2">
        <v>505</v>
      </c>
      <c r="F4" s="2">
        <v>560</v>
      </c>
      <c r="G4" s="2">
        <v>505</v>
      </c>
      <c r="H4" s="2">
        <v>435</v>
      </c>
      <c r="I4" s="2">
        <v>455</v>
      </c>
      <c r="J4" s="2">
        <v>525</v>
      </c>
      <c r="K4" s="2">
        <v>40</v>
      </c>
      <c r="L4" s="2">
        <v>175</v>
      </c>
      <c r="M4" s="2">
        <v>206</v>
      </c>
    </row>
    <row r="5" spans="1:15" x14ac:dyDescent="0.25">
      <c r="A5" t="s">
        <v>15</v>
      </c>
      <c r="B5" s="2">
        <v>191.85</v>
      </c>
      <c r="C5" s="2">
        <v>199</v>
      </c>
      <c r="D5" s="2">
        <v>200.65</v>
      </c>
      <c r="E5" s="2">
        <v>293.25</v>
      </c>
      <c r="F5" s="2">
        <v>323</v>
      </c>
      <c r="G5" s="2">
        <v>196</v>
      </c>
      <c r="H5" s="2">
        <v>190</v>
      </c>
      <c r="I5" s="2">
        <v>325.77999999999997</v>
      </c>
      <c r="J5" s="2">
        <v>232.75</v>
      </c>
      <c r="K5" s="2">
        <v>161.75</v>
      </c>
      <c r="L5" s="2">
        <v>108.25</v>
      </c>
      <c r="M5" s="2">
        <v>128.94999999999999</v>
      </c>
    </row>
    <row r="6" spans="1:15" x14ac:dyDescent="0.25">
      <c r="A6" t="s">
        <v>16</v>
      </c>
      <c r="B6" s="2">
        <v>747.63</v>
      </c>
      <c r="C6" s="2">
        <v>824.32</v>
      </c>
      <c r="D6" s="2">
        <f>772.87+780</f>
        <v>1552.87</v>
      </c>
      <c r="E6" s="2">
        <f>940.12+530</f>
        <v>1470.12</v>
      </c>
      <c r="F6" s="2">
        <f>873.99+800</f>
        <v>1673.99</v>
      </c>
      <c r="G6" s="2">
        <v>965.3</v>
      </c>
      <c r="H6" s="2">
        <f>1276.1+680+690</f>
        <v>2646.1</v>
      </c>
      <c r="I6" s="2">
        <f>1464.55+220+560+410</f>
        <v>2654.55</v>
      </c>
      <c r="J6" s="2">
        <f>1264.04+410</f>
        <v>1674.04</v>
      </c>
      <c r="K6" s="2">
        <f>1302.3+410</f>
        <v>1712.3</v>
      </c>
      <c r="L6" s="2">
        <v>1106.45</v>
      </c>
      <c r="M6" s="2">
        <f>1090.23+410</f>
        <v>1500.23</v>
      </c>
    </row>
    <row r="7" spans="1:15" x14ac:dyDescent="0.25">
      <c r="A7" t="s">
        <v>17</v>
      </c>
      <c r="B7" s="2">
        <v>98.5</v>
      </c>
      <c r="C7" s="2">
        <v>139</v>
      </c>
      <c r="D7" s="2">
        <v>244.25</v>
      </c>
      <c r="E7" s="2">
        <v>162</v>
      </c>
      <c r="F7" s="2">
        <v>156</v>
      </c>
      <c r="G7" s="2">
        <v>171.5</v>
      </c>
      <c r="H7" s="2">
        <v>179</v>
      </c>
      <c r="I7" s="2">
        <v>153</v>
      </c>
      <c r="J7" s="2">
        <v>134</v>
      </c>
      <c r="K7" s="2">
        <v>84.5</v>
      </c>
      <c r="L7" s="2">
        <v>53</v>
      </c>
      <c r="M7" s="2">
        <v>64</v>
      </c>
    </row>
    <row r="8" spans="1:15" x14ac:dyDescent="0.25">
      <c r="A8" t="s">
        <v>18</v>
      </c>
      <c r="B8" s="2">
        <v>74.510000000000005</v>
      </c>
      <c r="C8" s="2">
        <v>87.2</v>
      </c>
      <c r="D8" s="2">
        <v>206.7</v>
      </c>
      <c r="E8" s="2">
        <v>121.26</v>
      </c>
      <c r="F8" s="2">
        <v>118.99</v>
      </c>
      <c r="G8" s="2">
        <v>95.67</v>
      </c>
      <c r="H8" s="2">
        <v>129.04</v>
      </c>
      <c r="I8" s="2">
        <v>133.25</v>
      </c>
      <c r="J8" s="2">
        <v>88.52</v>
      </c>
      <c r="K8" s="2">
        <v>99.6</v>
      </c>
      <c r="L8" s="2">
        <v>88.3</v>
      </c>
      <c r="M8" s="2">
        <v>63.66</v>
      </c>
    </row>
    <row r="9" spans="1:15" x14ac:dyDescent="0.25">
      <c r="A9" t="s">
        <v>19</v>
      </c>
      <c r="B9" s="2">
        <v>1.5</v>
      </c>
      <c r="C9" s="2">
        <v>1</v>
      </c>
      <c r="D9" s="2">
        <v>0</v>
      </c>
      <c r="E9" s="2">
        <v>1.5</v>
      </c>
      <c r="F9" s="2">
        <v>0</v>
      </c>
      <c r="G9" s="2">
        <v>0.75</v>
      </c>
      <c r="H9" s="2">
        <v>10.25</v>
      </c>
      <c r="I9" s="2">
        <v>26.75</v>
      </c>
      <c r="J9" s="2">
        <v>14.75</v>
      </c>
      <c r="K9" s="2">
        <v>8.75</v>
      </c>
      <c r="L9" s="2">
        <v>1.25</v>
      </c>
      <c r="M9" s="2">
        <v>0</v>
      </c>
    </row>
    <row r="10" spans="1:15" x14ac:dyDescent="0.25">
      <c r="A10" t="s">
        <v>20</v>
      </c>
      <c r="B10" s="2">
        <v>573.15</v>
      </c>
      <c r="C10" s="2">
        <v>513.45000000000005</v>
      </c>
      <c r="D10" s="2">
        <v>590.85</v>
      </c>
      <c r="E10" s="2">
        <v>716.44</v>
      </c>
      <c r="F10" s="2">
        <v>679.98</v>
      </c>
      <c r="G10" s="2">
        <v>292.14</v>
      </c>
      <c r="H10" s="2">
        <v>244.85</v>
      </c>
      <c r="I10" s="2">
        <v>415.45</v>
      </c>
      <c r="J10" s="2">
        <v>327.11</v>
      </c>
      <c r="K10" s="2">
        <v>474.49</v>
      </c>
      <c r="L10" s="2">
        <v>281.14999999999998</v>
      </c>
      <c r="M10" s="2">
        <v>137.6</v>
      </c>
    </row>
    <row r="11" spans="1:15" x14ac:dyDescent="0.25">
      <c r="A11" t="s">
        <v>21</v>
      </c>
      <c r="B11" s="2">
        <v>357.5</v>
      </c>
      <c r="C11" s="2">
        <f>312+455</f>
        <v>767</v>
      </c>
      <c r="D11" s="2">
        <v>342.5</v>
      </c>
      <c r="E11" s="2">
        <v>375.25</v>
      </c>
      <c r="F11" s="2">
        <v>401.96</v>
      </c>
      <c r="G11" s="2">
        <v>335.95</v>
      </c>
      <c r="H11" s="2">
        <v>358</v>
      </c>
      <c r="I11" s="2">
        <f>262.5+700</f>
        <v>962.5</v>
      </c>
      <c r="J11" s="2">
        <v>407.6</v>
      </c>
      <c r="K11" s="2">
        <v>457.6</v>
      </c>
      <c r="L11" s="2">
        <f>423.25+1190</f>
        <v>1613.25</v>
      </c>
      <c r="M11" s="2">
        <v>402.1</v>
      </c>
    </row>
    <row r="12" spans="1:15" x14ac:dyDescent="0.25">
      <c r="A12" t="s">
        <v>22</v>
      </c>
      <c r="B12" s="2">
        <v>68.3</v>
      </c>
      <c r="C12" s="2">
        <v>57.81</v>
      </c>
      <c r="D12" s="2">
        <v>57.43</v>
      </c>
      <c r="E12" s="2">
        <v>59.55</v>
      </c>
      <c r="F12" s="2">
        <v>59.41</v>
      </c>
      <c r="G12" s="2">
        <v>43.66</v>
      </c>
      <c r="H12" s="2">
        <v>40.6</v>
      </c>
      <c r="I12" s="2">
        <v>64.19</v>
      </c>
      <c r="J12" s="2">
        <v>32.25</v>
      </c>
      <c r="K12" s="2">
        <v>38.6</v>
      </c>
      <c r="L12" s="2">
        <v>28.45</v>
      </c>
      <c r="M12" s="2">
        <v>38.700000000000003</v>
      </c>
    </row>
    <row r="13" spans="1:15" x14ac:dyDescent="0.25">
      <c r="A13" t="s">
        <v>23</v>
      </c>
      <c r="B13" s="2">
        <v>198.72</v>
      </c>
      <c r="C13" s="2">
        <v>299.3</v>
      </c>
      <c r="D13" s="2">
        <v>206.54</v>
      </c>
      <c r="E13" s="2">
        <v>318.08000000000004</v>
      </c>
      <c r="F13" s="2">
        <v>257.10000000000002</v>
      </c>
      <c r="G13" s="2">
        <v>294.46000000000004</v>
      </c>
      <c r="H13" s="2">
        <v>236.2</v>
      </c>
      <c r="I13" s="2">
        <v>158.13999999999999</v>
      </c>
      <c r="J13" s="2">
        <v>151.57</v>
      </c>
      <c r="K13" s="2">
        <v>124.91</v>
      </c>
      <c r="L13" s="2">
        <v>113.39</v>
      </c>
      <c r="M13" s="2">
        <v>88.3</v>
      </c>
    </row>
    <row r="14" spans="1:15" x14ac:dyDescent="0.25">
      <c r="A14" t="s">
        <v>24</v>
      </c>
      <c r="B14" s="2">
        <f>214.12+35</f>
        <v>249.12</v>
      </c>
      <c r="C14" s="2">
        <f>153.75+1435+1925+70</f>
        <v>3583.75</v>
      </c>
      <c r="D14" s="2">
        <f>136.15+1820</f>
        <v>1956.15</v>
      </c>
      <c r="E14" s="2">
        <f>233.33+1610</f>
        <v>1843.33</v>
      </c>
      <c r="F14" s="2">
        <f>143.84+1435</f>
        <v>1578.84</v>
      </c>
      <c r="G14" s="2">
        <v>0</v>
      </c>
      <c r="H14" s="2">
        <v>1505</v>
      </c>
      <c r="I14" s="2">
        <f>192.56+105</f>
        <v>297.56</v>
      </c>
      <c r="J14" s="2">
        <f>152.56+4025+770</f>
        <v>4947.5600000000004</v>
      </c>
      <c r="K14" s="2">
        <v>148.35</v>
      </c>
      <c r="L14" s="2">
        <f>121.42+3430+3395</f>
        <v>6946.42</v>
      </c>
      <c r="M14" s="2">
        <f>99.21+3045</f>
        <v>3144.21</v>
      </c>
    </row>
    <row r="15" spans="1:15" x14ac:dyDescent="0.25">
      <c r="A15" t="s">
        <v>25</v>
      </c>
      <c r="B15" s="2">
        <v>244.37</v>
      </c>
      <c r="C15" s="2">
        <v>246.65</v>
      </c>
      <c r="D15" s="2">
        <v>303.69</v>
      </c>
      <c r="E15" s="2">
        <v>314.64999999999998</v>
      </c>
      <c r="F15" s="2">
        <v>282.69</v>
      </c>
      <c r="G15" s="2">
        <v>262.48</v>
      </c>
      <c r="H15" s="2">
        <v>262.20999999999998</v>
      </c>
      <c r="I15" s="2">
        <v>339.76</v>
      </c>
      <c r="J15" s="2">
        <v>299.95</v>
      </c>
      <c r="K15" s="2">
        <v>262.73</v>
      </c>
      <c r="L15" s="2">
        <v>142.25</v>
      </c>
      <c r="M15" s="2">
        <v>151.08000000000001</v>
      </c>
    </row>
    <row r="16" spans="1:15" x14ac:dyDescent="0.25">
      <c r="A16" t="s">
        <v>26</v>
      </c>
      <c r="B16" s="2">
        <v>5.0999999999999996</v>
      </c>
      <c r="C16" s="2">
        <v>0</v>
      </c>
      <c r="D16" s="2">
        <v>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</row>
    <row r="17" spans="1:13" x14ac:dyDescent="0.25">
      <c r="A17" t="s">
        <v>27</v>
      </c>
      <c r="B17" s="2">
        <v>220.23</v>
      </c>
      <c r="C17" s="2">
        <v>228.36</v>
      </c>
      <c r="D17" s="2">
        <v>211.22</v>
      </c>
      <c r="E17" s="2">
        <v>295.74</v>
      </c>
      <c r="F17" s="2">
        <v>323.95</v>
      </c>
      <c r="G17" s="2">
        <v>223.5</v>
      </c>
      <c r="H17" s="2">
        <v>236.83</v>
      </c>
      <c r="I17" s="2">
        <v>204.01</v>
      </c>
      <c r="J17" s="2">
        <v>294.29000000000002</v>
      </c>
      <c r="K17" s="2">
        <v>353.76</v>
      </c>
      <c r="L17" s="2">
        <v>155.4</v>
      </c>
      <c r="M17" s="2">
        <v>158.29</v>
      </c>
    </row>
    <row r="18" spans="1:13" x14ac:dyDescent="0.25">
      <c r="A18" t="s">
        <v>28</v>
      </c>
      <c r="B18" s="2">
        <v>1340.83</v>
      </c>
      <c r="C18" s="2">
        <f>1372.6+150</f>
        <v>1522.6</v>
      </c>
      <c r="D18" s="2">
        <f>1269.06+486+35</f>
        <v>1790.06</v>
      </c>
      <c r="E18" s="2">
        <f>1408.93+35+486</f>
        <v>1929.93</v>
      </c>
      <c r="F18" s="2">
        <f>1518.18+70+406</f>
        <v>1994.18</v>
      </c>
      <c r="G18" s="2">
        <v>1248.8499999999999</v>
      </c>
      <c r="H18" s="2">
        <f>1436.29+70+420+500</f>
        <v>2426.29</v>
      </c>
      <c r="I18" s="2">
        <f>1570.48+112+96+594+446</f>
        <v>2818.48</v>
      </c>
      <c r="J18" s="2">
        <f>1400.65+105+366</f>
        <v>1871.65</v>
      </c>
      <c r="K18" s="2">
        <f>2034.29+112+272</f>
        <v>2418.29</v>
      </c>
      <c r="L18" s="2">
        <v>1463.79</v>
      </c>
      <c r="M18" s="2">
        <f>1492.6+272</f>
        <v>1764.6</v>
      </c>
    </row>
    <row r="19" spans="1:13" x14ac:dyDescent="0.25">
      <c r="A19" t="s">
        <v>29</v>
      </c>
      <c r="B19" s="2">
        <v>381.56</v>
      </c>
      <c r="C19" s="2">
        <v>410.33</v>
      </c>
      <c r="D19" s="2">
        <v>334.64</v>
      </c>
      <c r="E19" s="2">
        <v>510.61</v>
      </c>
      <c r="F19" s="2">
        <v>568.37</v>
      </c>
      <c r="G19" s="2">
        <v>343.3</v>
      </c>
      <c r="H19" s="2">
        <v>249.6</v>
      </c>
      <c r="I19" s="2">
        <v>487.47</v>
      </c>
      <c r="J19" s="2">
        <v>571.15</v>
      </c>
      <c r="K19" s="2">
        <f>612.83+55</f>
        <v>667.83</v>
      </c>
      <c r="L19" s="2">
        <v>373.97</v>
      </c>
      <c r="M19" s="2">
        <v>431.17</v>
      </c>
    </row>
    <row r="20" spans="1:13" x14ac:dyDescent="0.25">
      <c r="A20" t="s">
        <v>30</v>
      </c>
      <c r="B20" s="2">
        <v>645.99</v>
      </c>
      <c r="C20" s="2">
        <v>681.15</v>
      </c>
      <c r="D20" s="2">
        <v>774.25</v>
      </c>
      <c r="E20" s="2">
        <v>835.46</v>
      </c>
      <c r="F20" s="2">
        <v>776.03</v>
      </c>
      <c r="G20" s="2">
        <v>940.58</v>
      </c>
      <c r="H20" s="2">
        <v>652.95000000000005</v>
      </c>
      <c r="I20" s="2">
        <f>689.98+130</f>
        <v>819.98</v>
      </c>
      <c r="J20" s="2">
        <f>749.33+85</f>
        <v>834.33</v>
      </c>
      <c r="K20" s="2">
        <v>855.64</v>
      </c>
      <c r="L20" s="2">
        <v>604.4</v>
      </c>
      <c r="M20" s="2">
        <v>604.16</v>
      </c>
    </row>
    <row r="21" spans="1:13" x14ac:dyDescent="0.25">
      <c r="A21" t="s">
        <v>31</v>
      </c>
      <c r="B21" s="2">
        <v>50</v>
      </c>
      <c r="C21" s="2">
        <v>60</v>
      </c>
      <c r="D21" s="2">
        <v>40</v>
      </c>
      <c r="E21" s="2">
        <v>50</v>
      </c>
      <c r="F21" s="2">
        <v>35</v>
      </c>
      <c r="G21" s="2">
        <v>22</v>
      </c>
      <c r="H21" s="2">
        <v>30</v>
      </c>
      <c r="I21" s="2">
        <v>43</v>
      </c>
      <c r="J21" s="2">
        <v>0</v>
      </c>
      <c r="K21" s="2">
        <v>0</v>
      </c>
      <c r="L21" s="2">
        <v>10</v>
      </c>
      <c r="M21" s="2">
        <v>0</v>
      </c>
    </row>
    <row r="22" spans="1:13" x14ac:dyDescent="0.25">
      <c r="A22" t="s">
        <v>32</v>
      </c>
      <c r="B22" s="2">
        <v>188.5</v>
      </c>
      <c r="C22" s="2">
        <v>245.5</v>
      </c>
      <c r="D22" s="2">
        <v>142</v>
      </c>
      <c r="E22" s="2">
        <v>98.55</v>
      </c>
      <c r="F22" s="2">
        <v>100</v>
      </c>
      <c r="G22" s="2">
        <v>26.75</v>
      </c>
      <c r="H22" s="2">
        <v>95.55</v>
      </c>
      <c r="I22" s="2">
        <v>81.010000000000005</v>
      </c>
      <c r="J22" s="2">
        <v>62.5</v>
      </c>
      <c r="K22" s="2">
        <v>67</v>
      </c>
      <c r="L22" s="2">
        <v>44</v>
      </c>
      <c r="M22" s="2">
        <v>48</v>
      </c>
    </row>
    <row r="23" spans="1:13" x14ac:dyDescent="0.25">
      <c r="A23" t="s">
        <v>33</v>
      </c>
      <c r="B23" s="2">
        <v>603.29</v>
      </c>
      <c r="C23" s="2">
        <f>573.1+370</f>
        <v>943.1</v>
      </c>
      <c r="D23" s="2">
        <v>564.46</v>
      </c>
      <c r="E23" s="2">
        <f>668.17+55</f>
        <v>723.17</v>
      </c>
      <c r="F23" s="2">
        <v>711.94</v>
      </c>
      <c r="G23" s="2">
        <v>526.53</v>
      </c>
      <c r="H23" s="2">
        <v>468.16</v>
      </c>
      <c r="I23" s="2">
        <f>455.64+17.5</f>
        <v>473.14</v>
      </c>
      <c r="J23" s="2">
        <v>454.43</v>
      </c>
      <c r="K23" s="2">
        <v>449.08</v>
      </c>
      <c r="L23" s="2">
        <f>371.62+75</f>
        <v>446.62</v>
      </c>
      <c r="M23" s="2">
        <v>418.39</v>
      </c>
    </row>
    <row r="24" spans="1:13" x14ac:dyDescent="0.25">
      <c r="A24" t="s">
        <v>34</v>
      </c>
      <c r="B24" s="2">
        <v>97.7</v>
      </c>
      <c r="C24" s="2">
        <v>55.1</v>
      </c>
      <c r="D24" s="2">
        <v>43.75</v>
      </c>
      <c r="E24" s="2">
        <v>52</v>
      </c>
      <c r="F24" s="2">
        <v>47</v>
      </c>
      <c r="G24" s="2">
        <v>0</v>
      </c>
      <c r="H24" s="2">
        <v>0</v>
      </c>
      <c r="I24" s="2">
        <v>252.31</v>
      </c>
      <c r="J24" s="2">
        <v>235.13</v>
      </c>
      <c r="K24" s="2">
        <v>199.7</v>
      </c>
      <c r="L24" s="2">
        <v>128.46</v>
      </c>
      <c r="M24" s="2">
        <v>64.7</v>
      </c>
    </row>
    <row r="25" spans="1:13" x14ac:dyDescent="0.25">
      <c r="A25" t="s">
        <v>35</v>
      </c>
      <c r="B25" s="2">
        <v>628.65</v>
      </c>
      <c r="C25" s="2">
        <v>617.59</v>
      </c>
      <c r="D25" s="2">
        <v>709.07</v>
      </c>
      <c r="E25" s="2">
        <v>725.77</v>
      </c>
      <c r="F25" s="2">
        <v>598.62</v>
      </c>
      <c r="G25" s="2">
        <v>771.17</v>
      </c>
      <c r="H25" s="2">
        <v>611.11</v>
      </c>
      <c r="I25" s="2">
        <v>419.49</v>
      </c>
      <c r="J25" s="2">
        <v>479.7</v>
      </c>
      <c r="K25" s="2">
        <v>465.72</v>
      </c>
      <c r="L25" s="2">
        <v>428.34</v>
      </c>
      <c r="M25" s="2">
        <v>444.22</v>
      </c>
    </row>
    <row r="26" spans="1:13" x14ac:dyDescent="0.25">
      <c r="A26" t="s">
        <v>36</v>
      </c>
      <c r="B26" s="2">
        <f>976.99+45</f>
        <v>1021.99</v>
      </c>
      <c r="C26" s="2">
        <v>984.34</v>
      </c>
      <c r="D26" s="2">
        <f>1142.15+95+150</f>
        <v>1387.15</v>
      </c>
      <c r="E26" s="2">
        <f>1378.09+170</f>
        <v>1548.09</v>
      </c>
      <c r="F26" s="2">
        <f>1256.63+245+320</f>
        <v>1821.63</v>
      </c>
      <c r="G26" s="2">
        <v>1034.31</v>
      </c>
      <c r="H26" s="2">
        <f>936.64+150+320+245</f>
        <v>1651.6399999999999</v>
      </c>
      <c r="I26" s="2">
        <f>1146.03+75+86.25+190</f>
        <v>1497.28</v>
      </c>
      <c r="J26" s="2">
        <f>1170.6+150+190</f>
        <v>1510.6</v>
      </c>
      <c r="K26" s="2">
        <f>1397.08+380</f>
        <v>1777.08</v>
      </c>
      <c r="L26" s="2">
        <v>1116.49</v>
      </c>
      <c r="M26" s="2">
        <f>1078.71+380</f>
        <v>1458.71</v>
      </c>
    </row>
    <row r="27" spans="1:13" x14ac:dyDescent="0.25">
      <c r="A27" t="s">
        <v>37</v>
      </c>
      <c r="B27" s="2">
        <v>1676.97</v>
      </c>
      <c r="C27" s="2">
        <v>1451.2</v>
      </c>
      <c r="D27" s="2">
        <f>1751.76+720</f>
        <v>2471.7600000000002</v>
      </c>
      <c r="E27" s="2">
        <f>1991.73+960</f>
        <v>2951.73</v>
      </c>
      <c r="F27" s="2">
        <f>1770.91+740</f>
        <v>2510.91</v>
      </c>
      <c r="G27" s="2">
        <v>1409.48</v>
      </c>
      <c r="H27" s="2">
        <f>1645.71+180+100</f>
        <v>1925.71</v>
      </c>
      <c r="I27" s="2">
        <f>1808.7+149.25+280+280</f>
        <v>2517.9499999999998</v>
      </c>
      <c r="J27" s="2">
        <f>1895.73+320</f>
        <v>2215.73</v>
      </c>
      <c r="K27" s="2">
        <f>2485.81+240</f>
        <v>2725.81</v>
      </c>
      <c r="L27" s="2">
        <v>1708.93</v>
      </c>
      <c r="M27" s="2">
        <f>1554.14+320</f>
        <v>1874.14</v>
      </c>
    </row>
    <row r="28" spans="1:13" ht="15.75" thickBot="1" x14ac:dyDescent="0.3">
      <c r="B28" s="3">
        <f>SUM(B2:B27)</f>
        <v>9928.5399999999991</v>
      </c>
      <c r="C28" s="3">
        <f t="shared" ref="C28:M28" si="0">SUM(C2:C27)</f>
        <v>14209.25</v>
      </c>
      <c r="D28" s="3">
        <f t="shared" si="0"/>
        <v>14642.57</v>
      </c>
      <c r="E28" s="3">
        <f t="shared" si="0"/>
        <v>15916.980000000001</v>
      </c>
      <c r="F28" s="3">
        <f t="shared" si="0"/>
        <v>15589.59</v>
      </c>
      <c r="G28" s="3">
        <f t="shared" si="0"/>
        <v>9725.8799999999992</v>
      </c>
      <c r="H28" s="3">
        <f t="shared" si="0"/>
        <v>14594.990000000002</v>
      </c>
      <c r="I28" s="3">
        <f t="shared" si="0"/>
        <v>15617</v>
      </c>
      <c r="J28" s="3">
        <f t="shared" si="0"/>
        <v>17377.460000000003</v>
      </c>
      <c r="K28" s="3">
        <f t="shared" si="0"/>
        <v>13616.49</v>
      </c>
      <c r="L28" s="3">
        <f t="shared" si="0"/>
        <v>17164.059999999998</v>
      </c>
      <c r="M28" s="3">
        <f t="shared" si="0"/>
        <v>13229.21</v>
      </c>
    </row>
    <row r="29" spans="1:13" ht="15.75" thickTop="1" x14ac:dyDescent="0.25"/>
    <row r="30" spans="1:13" x14ac:dyDescent="0.25">
      <c r="M30" s="4">
        <f>SUM(B28:M28)</f>
        <v>171612.02000000002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 Her</dc:creator>
  <cp:lastModifiedBy>Gilbert Garza</cp:lastModifiedBy>
  <dcterms:created xsi:type="dcterms:W3CDTF">2025-01-28T22:00:16Z</dcterms:created>
  <dcterms:modified xsi:type="dcterms:W3CDTF">2025-01-31T00:06:28Z</dcterms:modified>
</cp:coreProperties>
</file>